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filterPrivacy="1"/>
  <xr:revisionPtr revIDLastSave="41" documentId="8_{CB36B520-5A35-4957-8911-5251C478D9A1}" xr6:coauthVersionLast="47" xr6:coauthVersionMax="47" xr10:uidLastSave="{5843D25C-D2D3-4A31-ABC4-03E5FAA52443}"/>
  <bookViews>
    <workbookView xWindow="-110" yWindow="-110" windowWidth="19420" windowHeight="10420" xr2:uid="{00000000-000D-0000-FFFF-FFFF00000000}"/>
  </bookViews>
  <sheets>
    <sheet name="Evolución producción madrileños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14" i="1" l="1"/>
  <c r="Q13" i="1"/>
  <c r="Q11" i="1"/>
  <c r="Q12" i="1" s="1"/>
  <c r="Q9" i="1"/>
  <c r="Q10" i="1" s="1"/>
  <c r="Q8" i="1"/>
  <c r="Q7" i="1"/>
  <c r="Q15" i="1" l="1"/>
  <c r="Q16" i="1" s="1"/>
  <c r="P10" i="1"/>
  <c r="P15" i="1"/>
  <c r="P12" i="1"/>
  <c r="P16" i="1" l="1"/>
  <c r="E10" i="1"/>
  <c r="F10" i="1"/>
  <c r="G10" i="1"/>
  <c r="H10" i="1"/>
  <c r="I10" i="1"/>
  <c r="J10" i="1"/>
  <c r="K10" i="1"/>
  <c r="L10" i="1"/>
  <c r="M10" i="1"/>
  <c r="N10" i="1"/>
  <c r="O10" i="1"/>
  <c r="D10" i="1"/>
  <c r="E12" i="1"/>
  <c r="F12" i="1"/>
  <c r="G12" i="1"/>
  <c r="H12" i="1"/>
  <c r="I12" i="1"/>
  <c r="J12" i="1"/>
  <c r="K12" i="1"/>
  <c r="L12" i="1"/>
  <c r="M12" i="1"/>
  <c r="N12" i="1"/>
  <c r="O12" i="1"/>
  <c r="D12" i="1"/>
  <c r="E15" i="1"/>
  <c r="F15" i="1"/>
  <c r="G15" i="1"/>
  <c r="H15" i="1"/>
  <c r="I15" i="1"/>
  <c r="J15" i="1"/>
  <c r="K15" i="1"/>
  <c r="L15" i="1"/>
  <c r="M15" i="1"/>
  <c r="N15" i="1"/>
  <c r="O15" i="1"/>
  <c r="D15" i="1"/>
  <c r="L16" i="1" l="1"/>
  <c r="H16" i="1"/>
  <c r="M16" i="1"/>
  <c r="E16" i="1"/>
  <c r="G16" i="1"/>
  <c r="F16" i="1"/>
  <c r="J16" i="1"/>
  <c r="D16" i="1"/>
  <c r="N16" i="1"/>
  <c r="K16" i="1"/>
  <c r="I16" i="1"/>
  <c r="O16" i="1"/>
</calcChain>
</file>

<file path=xl/sharedStrings.xml><?xml version="1.0" encoding="utf-8"?>
<sst xmlns="http://schemas.openxmlformats.org/spreadsheetml/2006/main" count="28" uniqueCount="17">
  <si>
    <t>ORIGEN Y TIPO DE RESIDUOS URBANOS</t>
  </si>
  <si>
    <t>Generados directamente por los ciudadanos madrileños</t>
  </si>
  <si>
    <t>Recogida selectiva domiciliaria y de aportación</t>
  </si>
  <si>
    <t>Bolsa de restos</t>
  </si>
  <si>
    <t>Bolsa de envases</t>
  </si>
  <si>
    <t>SUBTOTAL</t>
  </si>
  <si>
    <t>Otras recogidas</t>
  </si>
  <si>
    <t>R. voluminosos</t>
  </si>
  <si>
    <t>Restos de animales</t>
  </si>
  <si>
    <t>Fracción bioresiduos</t>
  </si>
  <si>
    <t>-</t>
  </si>
  <si>
    <t>CANTIDAD DE RESIDUOS A TRATAMIENTO (t)</t>
  </si>
  <si>
    <t>Vidrio (a estación de transferencia)</t>
  </si>
  <si>
    <t>TOTAL DOMICILIARIOS A TRATAMIENTO</t>
  </si>
  <si>
    <t>2020*</t>
  </si>
  <si>
    <t>* El total de residuos a tratamiento en 2020, no incluyen ni 17.646,84 t de acopio de poda, ni 1.433,46 t de incineración de particulares</t>
  </si>
  <si>
    <t>Evolución de los residuos urbanos tratados en el Parque Tecnológico de Valdemingómez (2007 - 2020)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</si>
</sst>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indexed="9"/>
      <name val="Century Gothic"/>
      <family val="2"/>
    </font>
    <font>
      <b/>
      <sz val="8"/>
      <name val="Century Gothic"/>
      <family val="2"/>
    </font>
    <font>
      <sz val="8"/>
      <color theme="0"/>
      <name val="Century Gothic"/>
      <family val="2"/>
    </font>
    <font>
      <sz val="8"/>
      <name val="Century Gothic"/>
      <family val="2"/>
    </font>
    <font>
      <sz val="10"/>
      <name val="Century Gothic"/>
      <family val="2"/>
    </font>
    <font>
      <b/>
      <sz val="10"/>
      <color indexed="9"/>
      <name val="Century Gothic"/>
      <family val="2"/>
    </font>
    <font>
      <sz val="12"/>
      <name val="Century Gothic"/>
      <family val="2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/>
      <right/>
      <top style="thin">
        <color theme="4" tint="-0.499984740745262"/>
      </top>
      <bottom style="thin">
        <color theme="4" tint="-0.499984740745262"/>
      </bottom>
      <diagonal/>
    </border>
    <border>
      <left style="thin">
        <color theme="4" tint="-0.499984740745262"/>
      </left>
      <right/>
      <top/>
      <bottom style="thin">
        <color theme="4" tint="-0.499984740745262"/>
      </bottom>
      <diagonal/>
    </border>
    <border>
      <left/>
      <right/>
      <top/>
      <bottom style="thin">
        <color theme="4" tint="-0.499984740745262"/>
      </bottom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5" fillId="0" borderId="1" xfId="1" applyFont="1" applyFill="1" applyBorder="1" applyAlignment="1">
      <alignment horizontal="left" vertical="center" wrapText="1"/>
    </xf>
    <xf numFmtId="0" fontId="3" fillId="4" borderId="1" xfId="1" applyFont="1" applyFill="1" applyBorder="1" applyAlignment="1">
      <alignment horizontal="left" vertical="center" wrapText="1"/>
    </xf>
    <xf numFmtId="0" fontId="2" fillId="3" borderId="1" xfId="1" applyFont="1" applyFill="1" applyBorder="1" applyAlignment="1">
      <alignment horizontal="center" vertical="center" wrapText="1"/>
    </xf>
    <xf numFmtId="3" fontId="5" fillId="0" borderId="1" xfId="1" applyNumberFormat="1" applyFont="1" applyFill="1" applyBorder="1" applyAlignment="1">
      <alignment horizontal="right" vertical="center" wrapText="1"/>
    </xf>
    <xf numFmtId="3" fontId="3" fillId="4" borderId="1" xfId="1" applyNumberFormat="1" applyFont="1" applyFill="1" applyBorder="1" applyAlignment="1">
      <alignment horizontal="right" vertical="center" wrapText="1"/>
    </xf>
    <xf numFmtId="0" fontId="5" fillId="0" borderId="1" xfId="1" applyFont="1" applyFill="1" applyBorder="1" applyAlignment="1">
      <alignment horizontal="right" vertical="center" wrapText="1"/>
    </xf>
    <xf numFmtId="3" fontId="2" fillId="2" borderId="1" xfId="1" applyNumberFormat="1" applyFont="1" applyFill="1" applyBorder="1" applyAlignment="1">
      <alignment horizontal="right" vertical="center" wrapText="1"/>
    </xf>
    <xf numFmtId="3" fontId="5" fillId="0" borderId="1" xfId="1" applyNumberFormat="1" applyFont="1" applyFill="1" applyBorder="1"/>
    <xf numFmtId="0" fontId="6" fillId="0" borderId="0" xfId="1" applyFont="1" applyFill="1"/>
    <xf numFmtId="0" fontId="3" fillId="0" borderId="2" xfId="1" applyFont="1" applyBorder="1" applyAlignment="1">
      <alignment horizontal="center" vertical="center" wrapText="1"/>
    </xf>
    <xf numFmtId="0" fontId="6" fillId="0" borderId="2" xfId="1" applyFont="1" applyBorder="1"/>
    <xf numFmtId="0" fontId="0" fillId="0" borderId="0" xfId="0" applyBorder="1"/>
    <xf numFmtId="3" fontId="0" fillId="0" borderId="0" xfId="0" applyNumberFormat="1"/>
    <xf numFmtId="3" fontId="5" fillId="0" borderId="1" xfId="1" applyNumberFormat="1" applyFont="1" applyFill="1" applyBorder="1" applyAlignment="1">
      <alignment horizontal="right"/>
    </xf>
    <xf numFmtId="0" fontId="8" fillId="0" borderId="0" xfId="1" applyFont="1" applyFill="1" applyAlignment="1"/>
    <xf numFmtId="0" fontId="9" fillId="0" borderId="0" xfId="0" applyFont="1" applyAlignment="1"/>
    <xf numFmtId="0" fontId="2" fillId="2" borderId="1" xfId="1" applyFont="1" applyFill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2" fillId="2" borderId="1" xfId="1" applyFont="1" applyFill="1" applyBorder="1" applyAlignment="1">
      <alignment vertical="center" wrapText="1"/>
    </xf>
    <xf numFmtId="0" fontId="4" fillId="3" borderId="1" xfId="1" applyFont="1" applyFill="1" applyBorder="1" applyAlignment="1">
      <alignment horizontal="left" vertical="center" wrapText="1"/>
    </xf>
    <xf numFmtId="0" fontId="7" fillId="2" borderId="3" xfId="1" applyFont="1" applyFill="1" applyBorder="1" applyAlignment="1">
      <alignment horizontal="center" vertical="center"/>
    </xf>
    <xf numFmtId="0" fontId="7" fillId="2" borderId="4" xfId="1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1" defaultTableStyle="TableStyleMedium2" defaultPivotStyle="PivotStyleLight16">
    <tableStyle name="Invisible" pivot="0" table="0" count="0" xr9:uid="{B0261921-C071-492E-B0AF-93F0B5F1D53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microsoft.com/office/2019/04/relationships/externalLinkLongPath" Target="/personal/bartolomemja_madrid_es/Documents/BARTOLO/01%202017%20a%20trabajar%20mes%20a%20mes%20cooodoiidos/2020%20TODO/12-2020%20datos%20min%20DICIEMBRE%20coordinador/1.-%20DATOS%20PLANTA%202020%20diciembre/Datos%20PTV%202019%20Basicos%20DICIEMBRE%20%202020.xls?4B24611B" TargetMode="External"/><Relationship Id="rId1" Type="http://schemas.openxmlformats.org/officeDocument/2006/relationships/externalLinkPath" Target="file:///\\4B24611B\Datos%20PTV%202019%20Basicos%20DICIEMBRE%20%2020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ÑO 2020"/>
      <sheetName val="graficos"/>
    </sheetNames>
    <sheetDataSet>
      <sheetData sheetId="0">
        <row r="8">
          <cell r="G8">
            <v>784255.45</v>
          </cell>
        </row>
        <row r="11">
          <cell r="G11">
            <v>101746.98000000001</v>
          </cell>
        </row>
        <row r="13">
          <cell r="G13">
            <v>194634.16999999998</v>
          </cell>
        </row>
        <row r="20">
          <cell r="G20">
            <v>56816.800000000003</v>
          </cell>
        </row>
        <row r="21">
          <cell r="G21">
            <v>20349.200000000004</v>
          </cell>
        </row>
        <row r="22">
          <cell r="G22">
            <v>108.04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Q17"/>
  <sheetViews>
    <sheetView tabSelected="1" workbookViewId="0">
      <selection activeCell="D5" sqref="A5:XFD18"/>
    </sheetView>
  </sheetViews>
  <sheetFormatPr baseColWidth="10" defaultRowHeight="14.5" x14ac:dyDescent="0.35"/>
  <cols>
    <col min="2" max="3" width="17" customWidth="1"/>
    <col min="4" max="8" width="7.26953125" bestFit="1" customWidth="1"/>
    <col min="9" max="13" width="6.08984375" bestFit="1" customWidth="1"/>
    <col min="14" max="15" width="7.26953125" bestFit="1" customWidth="1"/>
    <col min="16" max="16" width="8.81640625" customWidth="1"/>
    <col min="17" max="17" width="7.26953125" bestFit="1" customWidth="1"/>
  </cols>
  <sheetData>
    <row r="2" spans="1:17" s="9" customFormat="1" ht="16" x14ac:dyDescent="0.35">
      <c r="A2" s="15" t="s">
        <v>16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</row>
    <row r="4" spans="1:17" ht="15" customHeight="1" x14ac:dyDescent="0.35">
      <c r="A4" s="17" t="s">
        <v>0</v>
      </c>
      <c r="B4" s="17"/>
      <c r="C4" s="17"/>
      <c r="D4" s="21" t="s">
        <v>11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</row>
    <row r="5" spans="1:17" ht="15" customHeight="1" x14ac:dyDescent="0.35">
      <c r="A5" s="17"/>
      <c r="B5" s="17"/>
      <c r="C5" s="17"/>
      <c r="D5" s="3">
        <v>2007</v>
      </c>
      <c r="E5" s="3">
        <v>2008</v>
      </c>
      <c r="F5" s="3">
        <v>2009</v>
      </c>
      <c r="G5" s="3">
        <v>2010</v>
      </c>
      <c r="H5" s="3">
        <v>2011</v>
      </c>
      <c r="I5" s="3">
        <v>2012</v>
      </c>
      <c r="J5" s="3">
        <v>2013</v>
      </c>
      <c r="K5" s="3">
        <v>2014</v>
      </c>
      <c r="L5" s="3">
        <v>2015</v>
      </c>
      <c r="M5" s="3">
        <v>2016</v>
      </c>
      <c r="N5" s="3">
        <v>2017</v>
      </c>
      <c r="O5" s="3">
        <v>2018</v>
      </c>
      <c r="P5" s="3">
        <v>2019</v>
      </c>
      <c r="Q5" s="3" t="s">
        <v>14</v>
      </c>
    </row>
    <row r="6" spans="1:17" s="12" customFormat="1" ht="5.25" customHeight="1" x14ac:dyDescent="0.35">
      <c r="A6" s="18"/>
      <c r="B6" s="18"/>
      <c r="C6" s="18"/>
      <c r="D6" s="18"/>
      <c r="E6" s="18"/>
      <c r="F6" s="18"/>
      <c r="G6" s="18"/>
      <c r="H6" s="10"/>
      <c r="I6" s="10"/>
      <c r="J6" s="11"/>
      <c r="K6" s="11"/>
      <c r="L6" s="11"/>
      <c r="M6" s="11"/>
      <c r="N6" s="11"/>
      <c r="O6" s="11"/>
      <c r="P6" s="11"/>
      <c r="Q6" s="11"/>
    </row>
    <row r="7" spans="1:17" x14ac:dyDescent="0.35">
      <c r="A7" s="19" t="s">
        <v>1</v>
      </c>
      <c r="B7" s="20" t="s">
        <v>2</v>
      </c>
      <c r="C7" s="1" t="s">
        <v>3</v>
      </c>
      <c r="D7" s="4">
        <v>1038341</v>
      </c>
      <c r="E7" s="4">
        <v>1005937</v>
      </c>
      <c r="F7" s="4">
        <v>947963</v>
      </c>
      <c r="G7" s="4">
        <v>942974.04</v>
      </c>
      <c r="H7" s="8">
        <v>913897</v>
      </c>
      <c r="I7" s="8">
        <v>876542</v>
      </c>
      <c r="J7" s="8">
        <v>850931.14000000013</v>
      </c>
      <c r="K7" s="8">
        <v>858134.5</v>
      </c>
      <c r="L7" s="8">
        <v>866907.08000000007</v>
      </c>
      <c r="M7" s="8">
        <v>869969.26</v>
      </c>
      <c r="N7" s="8">
        <v>877604</v>
      </c>
      <c r="O7" s="8">
        <v>880867</v>
      </c>
      <c r="P7" s="14">
        <v>785505.03</v>
      </c>
      <c r="Q7" s="14">
        <f>+'[1]AÑO 2020'!$G$8</f>
        <v>784255.45</v>
      </c>
    </row>
    <row r="8" spans="1:17" x14ac:dyDescent="0.35">
      <c r="A8" s="19"/>
      <c r="B8" s="20"/>
      <c r="C8" s="1" t="s">
        <v>4</v>
      </c>
      <c r="D8" s="4">
        <v>79096</v>
      </c>
      <c r="E8" s="4">
        <v>77021</v>
      </c>
      <c r="F8" s="4">
        <v>78179.06</v>
      </c>
      <c r="G8" s="4">
        <v>78594.94</v>
      </c>
      <c r="H8" s="8">
        <v>76772</v>
      </c>
      <c r="I8" s="8">
        <v>71896</v>
      </c>
      <c r="J8" s="8">
        <v>64766.1</v>
      </c>
      <c r="K8" s="8">
        <v>64316.14</v>
      </c>
      <c r="L8" s="8">
        <v>65557.039999999994</v>
      </c>
      <c r="M8" s="8">
        <v>67733.259999999995</v>
      </c>
      <c r="N8" s="8">
        <v>76260</v>
      </c>
      <c r="O8" s="8">
        <v>90317</v>
      </c>
      <c r="P8" s="14">
        <v>96396.04</v>
      </c>
      <c r="Q8" s="14">
        <f>+'[1]AÑO 2020'!$G$11</f>
        <v>101746.98000000001</v>
      </c>
    </row>
    <row r="9" spans="1:17" ht="17.5" customHeight="1" x14ac:dyDescent="0.35">
      <c r="A9" s="19"/>
      <c r="B9" s="20"/>
      <c r="C9" s="1" t="s">
        <v>9</v>
      </c>
      <c r="D9" s="4" t="s">
        <v>10</v>
      </c>
      <c r="E9" s="4" t="s">
        <v>10</v>
      </c>
      <c r="F9" s="4" t="s">
        <v>10</v>
      </c>
      <c r="G9" s="4" t="s">
        <v>10</v>
      </c>
      <c r="H9" s="4" t="s">
        <v>10</v>
      </c>
      <c r="I9" s="4" t="s">
        <v>10</v>
      </c>
      <c r="J9" s="4" t="s">
        <v>10</v>
      </c>
      <c r="K9" s="4" t="s">
        <v>10</v>
      </c>
      <c r="L9" s="4" t="s">
        <v>10</v>
      </c>
      <c r="M9" s="4" t="s">
        <v>10</v>
      </c>
      <c r="N9" s="8">
        <v>2089</v>
      </c>
      <c r="O9" s="8">
        <v>37544</v>
      </c>
      <c r="P9" s="14">
        <v>127777</v>
      </c>
      <c r="Q9" s="14">
        <f>+'[1]AÑO 2020'!$G$13</f>
        <v>194634.16999999998</v>
      </c>
    </row>
    <row r="10" spans="1:17" x14ac:dyDescent="0.35">
      <c r="A10" s="19"/>
      <c r="B10" s="20"/>
      <c r="C10" s="2" t="s">
        <v>5</v>
      </c>
      <c r="D10" s="5">
        <f>SUM(D7:D9)</f>
        <v>1117437</v>
      </c>
      <c r="E10" s="5">
        <f t="shared" ref="E10:O10" si="0">SUM(E7:E9)</f>
        <v>1082958</v>
      </c>
      <c r="F10" s="5">
        <f t="shared" si="0"/>
        <v>1026142.06</v>
      </c>
      <c r="G10" s="5">
        <f t="shared" si="0"/>
        <v>1021568.98</v>
      </c>
      <c r="H10" s="5">
        <f t="shared" si="0"/>
        <v>990669</v>
      </c>
      <c r="I10" s="5">
        <f t="shared" si="0"/>
        <v>948438</v>
      </c>
      <c r="J10" s="5">
        <f t="shared" si="0"/>
        <v>915697.24000000011</v>
      </c>
      <c r="K10" s="5">
        <f t="shared" si="0"/>
        <v>922450.64</v>
      </c>
      <c r="L10" s="5">
        <f t="shared" si="0"/>
        <v>932464.12000000011</v>
      </c>
      <c r="M10" s="5">
        <f t="shared" si="0"/>
        <v>937702.52</v>
      </c>
      <c r="N10" s="5">
        <f t="shared" si="0"/>
        <v>955953</v>
      </c>
      <c r="O10" s="5">
        <f t="shared" si="0"/>
        <v>1008728</v>
      </c>
      <c r="P10" s="5">
        <f>SUM(P7:P9)</f>
        <v>1009678.0700000001</v>
      </c>
      <c r="Q10" s="5">
        <f>+Q9+Q8+Q7</f>
        <v>1080636.6000000001</v>
      </c>
    </row>
    <row r="11" spans="1:17" ht="23" x14ac:dyDescent="0.35">
      <c r="A11" s="19"/>
      <c r="B11" s="20"/>
      <c r="C11" s="1" t="s">
        <v>12</v>
      </c>
      <c r="D11" s="4">
        <v>33608</v>
      </c>
      <c r="E11" s="4">
        <v>37611</v>
      </c>
      <c r="F11" s="4">
        <v>42880</v>
      </c>
      <c r="G11" s="4">
        <v>43110.46</v>
      </c>
      <c r="H11" s="4">
        <v>42360</v>
      </c>
      <c r="I11" s="4">
        <v>42404</v>
      </c>
      <c r="J11" s="8">
        <v>41835.97</v>
      </c>
      <c r="K11" s="8">
        <v>40334.300000000003</v>
      </c>
      <c r="L11" s="8">
        <v>43807.26</v>
      </c>
      <c r="M11" s="8">
        <v>45633.84</v>
      </c>
      <c r="N11" s="8">
        <v>48897</v>
      </c>
      <c r="O11" s="8">
        <v>53279.4</v>
      </c>
      <c r="P11" s="14">
        <v>59227.360000000001</v>
      </c>
      <c r="Q11" s="14">
        <f>+'[1]AÑO 2020'!$G$20</f>
        <v>56816.800000000003</v>
      </c>
    </row>
    <row r="12" spans="1:17" x14ac:dyDescent="0.35">
      <c r="A12" s="19"/>
      <c r="B12" s="20"/>
      <c r="C12" s="2" t="s">
        <v>5</v>
      </c>
      <c r="D12" s="5">
        <f>D11</f>
        <v>33608</v>
      </c>
      <c r="E12" s="5">
        <f t="shared" ref="E12:O12" si="1">E11</f>
        <v>37611</v>
      </c>
      <c r="F12" s="5">
        <f t="shared" si="1"/>
        <v>42880</v>
      </c>
      <c r="G12" s="5">
        <f t="shared" si="1"/>
        <v>43110.46</v>
      </c>
      <c r="H12" s="5">
        <f t="shared" si="1"/>
        <v>42360</v>
      </c>
      <c r="I12" s="5">
        <f t="shared" si="1"/>
        <v>42404</v>
      </c>
      <c r="J12" s="5">
        <f t="shared" si="1"/>
        <v>41835.97</v>
      </c>
      <c r="K12" s="5">
        <f t="shared" si="1"/>
        <v>40334.300000000003</v>
      </c>
      <c r="L12" s="5">
        <f t="shared" si="1"/>
        <v>43807.26</v>
      </c>
      <c r="M12" s="5">
        <f t="shared" si="1"/>
        <v>45633.84</v>
      </c>
      <c r="N12" s="5">
        <f t="shared" si="1"/>
        <v>48897</v>
      </c>
      <c r="O12" s="5">
        <f t="shared" si="1"/>
        <v>53279.4</v>
      </c>
      <c r="P12" s="5">
        <f>SUM(P11)</f>
        <v>59227.360000000001</v>
      </c>
      <c r="Q12" s="5">
        <f>+Q11</f>
        <v>56816.800000000003</v>
      </c>
    </row>
    <row r="13" spans="1:17" x14ac:dyDescent="0.35">
      <c r="A13" s="19"/>
      <c r="B13" s="20" t="s">
        <v>6</v>
      </c>
      <c r="C13" s="1" t="s">
        <v>7</v>
      </c>
      <c r="D13" s="4">
        <v>11040</v>
      </c>
      <c r="E13" s="4">
        <v>5924</v>
      </c>
      <c r="F13" s="4">
        <v>13098</v>
      </c>
      <c r="G13" s="4">
        <v>11296.12</v>
      </c>
      <c r="H13" s="4">
        <v>7950</v>
      </c>
      <c r="I13" s="4">
        <v>7579</v>
      </c>
      <c r="J13" s="8">
        <v>6041.86</v>
      </c>
      <c r="K13" s="8">
        <v>5794.52</v>
      </c>
      <c r="L13" s="8">
        <v>6515.96</v>
      </c>
      <c r="M13" s="8">
        <v>10654.62</v>
      </c>
      <c r="N13" s="8">
        <v>12473</v>
      </c>
      <c r="O13" s="8">
        <v>13519.4</v>
      </c>
      <c r="P13" s="14">
        <v>14086.22</v>
      </c>
      <c r="Q13" s="14">
        <f>+'[1]AÑO 2020'!$G$21</f>
        <v>20349.200000000004</v>
      </c>
    </row>
    <row r="14" spans="1:17" x14ac:dyDescent="0.35">
      <c r="A14" s="19"/>
      <c r="B14" s="20"/>
      <c r="C14" s="1" t="s">
        <v>8</v>
      </c>
      <c r="D14" s="6">
        <v>408</v>
      </c>
      <c r="E14" s="4">
        <v>406</v>
      </c>
      <c r="F14" s="4">
        <v>388</v>
      </c>
      <c r="G14" s="4">
        <v>364.14</v>
      </c>
      <c r="H14" s="4">
        <v>363</v>
      </c>
      <c r="I14" s="4">
        <v>363</v>
      </c>
      <c r="J14" s="8">
        <v>309.06</v>
      </c>
      <c r="K14" s="8">
        <v>177.20000000000002</v>
      </c>
      <c r="L14" s="8">
        <v>142.82</v>
      </c>
      <c r="M14" s="8">
        <v>123.7</v>
      </c>
      <c r="N14" s="8">
        <v>130</v>
      </c>
      <c r="O14" s="8">
        <v>123.92</v>
      </c>
      <c r="P14" s="14">
        <v>122.38</v>
      </c>
      <c r="Q14" s="14">
        <f>+'[1]AÑO 2020'!$G$22</f>
        <v>108.04</v>
      </c>
    </row>
    <row r="15" spans="1:17" x14ac:dyDescent="0.35">
      <c r="A15" s="19"/>
      <c r="B15" s="20"/>
      <c r="C15" s="2" t="s">
        <v>5</v>
      </c>
      <c r="D15" s="5">
        <f>SUM(D13:D14)</f>
        <v>11448</v>
      </c>
      <c r="E15" s="5">
        <f t="shared" ref="E15:O15" si="2">SUM(E13:E14)</f>
        <v>6330</v>
      </c>
      <c r="F15" s="5">
        <f t="shared" si="2"/>
        <v>13486</v>
      </c>
      <c r="G15" s="5">
        <f t="shared" si="2"/>
        <v>11660.26</v>
      </c>
      <c r="H15" s="5">
        <f t="shared" si="2"/>
        <v>8313</v>
      </c>
      <c r="I15" s="5">
        <f t="shared" si="2"/>
        <v>7942</v>
      </c>
      <c r="J15" s="5">
        <f t="shared" si="2"/>
        <v>6350.92</v>
      </c>
      <c r="K15" s="5">
        <f t="shared" si="2"/>
        <v>5971.72</v>
      </c>
      <c r="L15" s="5">
        <f t="shared" si="2"/>
        <v>6658.78</v>
      </c>
      <c r="M15" s="5">
        <f t="shared" si="2"/>
        <v>10778.320000000002</v>
      </c>
      <c r="N15" s="5">
        <f t="shared" si="2"/>
        <v>12603</v>
      </c>
      <c r="O15" s="5">
        <f t="shared" si="2"/>
        <v>13643.32</v>
      </c>
      <c r="P15" s="5">
        <f>SUM(P13:P14)</f>
        <v>14208.599999999999</v>
      </c>
      <c r="Q15" s="5">
        <f>+Q14+Q13</f>
        <v>20457.240000000005</v>
      </c>
    </row>
    <row r="16" spans="1:17" ht="15" customHeight="1" x14ac:dyDescent="0.35">
      <c r="A16" s="19"/>
      <c r="B16" s="17" t="s">
        <v>13</v>
      </c>
      <c r="C16" s="17"/>
      <c r="D16" s="7">
        <f>D10+D12+D15</f>
        <v>1162493</v>
      </c>
      <c r="E16" s="7">
        <f t="shared" ref="E16:O16" si="3">E10+E12+E15</f>
        <v>1126899</v>
      </c>
      <c r="F16" s="7">
        <f t="shared" si="3"/>
        <v>1082508.06</v>
      </c>
      <c r="G16" s="7">
        <f t="shared" si="3"/>
        <v>1076339.7</v>
      </c>
      <c r="H16" s="7">
        <f t="shared" si="3"/>
        <v>1041342</v>
      </c>
      <c r="I16" s="7">
        <f t="shared" si="3"/>
        <v>998784</v>
      </c>
      <c r="J16" s="7">
        <f t="shared" si="3"/>
        <v>963884.13000000012</v>
      </c>
      <c r="K16" s="7">
        <f t="shared" si="3"/>
        <v>968756.66</v>
      </c>
      <c r="L16" s="7">
        <f t="shared" si="3"/>
        <v>982930.16000000015</v>
      </c>
      <c r="M16" s="7">
        <f t="shared" si="3"/>
        <v>994114.67999999993</v>
      </c>
      <c r="N16" s="7">
        <f t="shared" si="3"/>
        <v>1017453</v>
      </c>
      <c r="O16" s="7">
        <f t="shared" si="3"/>
        <v>1075650.72</v>
      </c>
      <c r="P16" s="7">
        <f>P10+P12+P15</f>
        <v>1083114.0300000003</v>
      </c>
      <c r="Q16" s="7">
        <f>+Q15+Q12+Q10</f>
        <v>1157910.6400000001</v>
      </c>
    </row>
    <row r="17" spans="1:16" x14ac:dyDescent="0.35">
      <c r="A17" t="s">
        <v>15</v>
      </c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</row>
  </sheetData>
  <mergeCells count="8">
    <mergeCell ref="A2:P2"/>
    <mergeCell ref="A4:C5"/>
    <mergeCell ref="A6:G6"/>
    <mergeCell ref="A7:A16"/>
    <mergeCell ref="B7:B12"/>
    <mergeCell ref="B13:B15"/>
    <mergeCell ref="B16:C16"/>
    <mergeCell ref="D4:Q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Evolución producción madrileños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2021-04-06T20:59:18Z</dcterms:created>
  <dcterms:modified xsi:type="dcterms:W3CDTF">2022-09-21T08:39:57Z</dcterms:modified>
</cp:coreProperties>
</file>