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EFC51BB-3EFC-41F7-8BC3-B006D68C3C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olución mat reciclab recuper" sheetId="2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" i="2" l="1"/>
  <c r="R17" i="2"/>
  <c r="R13" i="2"/>
  <c r="R12" i="2"/>
  <c r="R16" i="2"/>
  <c r="R15" i="2"/>
  <c r="R11" i="2"/>
  <c r="R10" i="2"/>
  <c r="R9" i="2"/>
  <c r="R8" i="2"/>
  <c r="R7" i="2"/>
  <c r="R6" i="2"/>
  <c r="Q10" i="2"/>
  <c r="Q16" i="2" l="1"/>
  <c r="Q15" i="2"/>
  <c r="Q13" i="2"/>
  <c r="Q12" i="2"/>
  <c r="Q11" i="2"/>
  <c r="Q8" i="2"/>
  <c r="Q9" i="2" s="1"/>
  <c r="Q6" i="2"/>
  <c r="Q7" i="2" s="1"/>
  <c r="Q17" i="2" l="1"/>
  <c r="Q18" i="2" s="1"/>
  <c r="P16" i="2"/>
  <c r="P15" i="2"/>
  <c r="P13" i="2"/>
  <c r="P12" i="2"/>
  <c r="P11" i="2"/>
  <c r="P10" i="2"/>
  <c r="P8" i="2"/>
  <c r="P9" i="2" s="1"/>
  <c r="P6" i="2"/>
  <c r="P7" i="2" s="1"/>
  <c r="P17" i="2" l="1"/>
  <c r="P18" i="2" s="1"/>
  <c r="O17" i="2"/>
  <c r="O9" i="2"/>
  <c r="O7" i="2"/>
  <c r="O18" i="2" l="1"/>
  <c r="C17" i="2"/>
  <c r="D17" i="2"/>
  <c r="E17" i="2"/>
  <c r="F17" i="2"/>
  <c r="G17" i="2"/>
  <c r="H17" i="2"/>
  <c r="I17" i="2"/>
  <c r="J17" i="2"/>
  <c r="K17" i="2"/>
  <c r="L17" i="2"/>
  <c r="M17" i="2"/>
  <c r="D9" i="2"/>
  <c r="E9" i="2"/>
  <c r="F9" i="2"/>
  <c r="G9" i="2"/>
  <c r="H9" i="2"/>
  <c r="I9" i="2"/>
  <c r="J9" i="2"/>
  <c r="K9" i="2"/>
  <c r="L9" i="2"/>
  <c r="M9" i="2"/>
  <c r="N9" i="2"/>
  <c r="C9" i="2"/>
  <c r="D7" i="2"/>
  <c r="E7" i="2"/>
  <c r="F7" i="2"/>
  <c r="G7" i="2"/>
  <c r="H7" i="2"/>
  <c r="I7" i="2"/>
  <c r="J7" i="2"/>
  <c r="K7" i="2"/>
  <c r="L7" i="2"/>
  <c r="M7" i="2"/>
  <c r="N7" i="2"/>
  <c r="C7" i="2"/>
  <c r="G18" i="2" l="1"/>
  <c r="F18" i="2"/>
  <c r="E18" i="2"/>
  <c r="M18" i="2"/>
  <c r="K18" i="2"/>
  <c r="C18" i="2"/>
  <c r="I18" i="2"/>
  <c r="L18" i="2"/>
  <c r="D18" i="2"/>
  <c r="J18" i="2"/>
  <c r="H18" i="2"/>
  <c r="N17" i="2"/>
  <c r="N18" i="2" s="1"/>
</calcChain>
</file>

<file path=xl/sharedStrings.xml><?xml version="1.0" encoding="utf-8"?>
<sst xmlns="http://schemas.openxmlformats.org/spreadsheetml/2006/main" count="19" uniqueCount="16">
  <si>
    <t>SUBTOTAL</t>
  </si>
  <si>
    <t>Vidrio</t>
  </si>
  <si>
    <t xml:space="preserve">MATERIALES </t>
  </si>
  <si>
    <t>CANTIDADES ANUALES RECUPERADAS (t)</t>
  </si>
  <si>
    <t>Papel-Cartón</t>
  </si>
  <si>
    <t>Recuperado en planta</t>
  </si>
  <si>
    <t>Resto de materiales recuperados</t>
  </si>
  <si>
    <t>Plásticos</t>
  </si>
  <si>
    <t>Ferromagnéticos</t>
  </si>
  <si>
    <t>Otros metales no envases</t>
  </si>
  <si>
    <t>Férrico de valorización energética</t>
  </si>
  <si>
    <t>Línea blanca</t>
  </si>
  <si>
    <t>Aluminio</t>
  </si>
  <si>
    <t>Brik</t>
  </si>
  <si>
    <t>Total Materiales recuperados en planta</t>
  </si>
  <si>
    <t>Evolución de los materiales reciclables recuperados en el Parque Tecnológico de Valdemingómez (2007-2019)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</si>
</sst>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4" tint="-0.249977111117893"/>
      </right>
      <top style="thin">
        <color theme="0"/>
      </top>
      <bottom/>
      <diagonal/>
    </border>
    <border>
      <left style="thin">
        <color indexed="52"/>
      </left>
      <right/>
      <top/>
      <bottom style="thin">
        <color indexed="6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52"/>
      </left>
      <right style="thin">
        <color indexed="9"/>
      </right>
      <top style="thin">
        <color indexed="62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52"/>
      </left>
      <right/>
      <top style="thin">
        <color indexed="9"/>
      </top>
      <bottom style="thin">
        <color indexed="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62"/>
      </bottom>
      <diagonal/>
    </border>
    <border>
      <left style="thin">
        <color indexed="9"/>
      </left>
      <right/>
      <top style="thin">
        <color indexed="62"/>
      </top>
      <bottom style="thin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62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7" xfId="1" applyFont="1" applyFill="1" applyBorder="1"/>
    <xf numFmtId="0" fontId="3" fillId="3" borderId="5" xfId="1" applyFont="1" applyFill="1" applyBorder="1" applyAlignment="1">
      <alignment horizontal="left" vertical="center"/>
    </xf>
    <xf numFmtId="3" fontId="3" fillId="0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right" vertical="center"/>
    </xf>
    <xf numFmtId="3" fontId="2" fillId="2" borderId="12" xfId="1" applyNumberFormat="1" applyFont="1" applyFill="1" applyBorder="1" applyAlignment="1">
      <alignment horizontal="center" vertical="center" wrapText="1"/>
    </xf>
    <xf numFmtId="3" fontId="3" fillId="4" borderId="14" xfId="1" applyNumberFormat="1" applyFont="1" applyFill="1" applyBorder="1" applyAlignment="1">
      <alignment horizontal="center" vertical="center" wrapText="1"/>
    </xf>
    <xf numFmtId="3" fontId="3" fillId="4" borderId="15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right" vertical="center"/>
    </xf>
    <xf numFmtId="3" fontId="2" fillId="2" borderId="20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2" borderId="21" xfId="1" applyFont="1" applyFill="1" applyBorder="1"/>
    <xf numFmtId="0" fontId="2" fillId="2" borderId="19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3" fillId="0" borderId="6" xfId="1" applyFont="1" applyFill="1" applyBorder="1"/>
    <xf numFmtId="0" fontId="3" fillId="0" borderId="0" xfId="1" applyFont="1" applyFill="1" applyBorder="1"/>
    <xf numFmtId="0" fontId="2" fillId="2" borderId="8" xfId="1" applyFont="1" applyFill="1" applyBorder="1" applyAlignment="1">
      <alignment horizontal="center" vertical="center" textRotation="90" wrapText="1"/>
    </xf>
    <xf numFmtId="0" fontId="2" fillId="2" borderId="10" xfId="1" applyFont="1" applyFill="1" applyBorder="1" applyAlignment="1">
      <alignment horizontal="center" vertical="center" textRotation="90" wrapText="1"/>
    </xf>
    <xf numFmtId="0" fontId="2" fillId="2" borderId="13" xfId="1" applyFont="1" applyFill="1" applyBorder="1" applyAlignment="1">
      <alignment horizontal="center" vertical="center" textRotation="90" wrapText="1"/>
    </xf>
    <xf numFmtId="0" fontId="2" fillId="2" borderId="16" xfId="1" applyFont="1" applyFill="1" applyBorder="1" applyAlignment="1">
      <alignment horizontal="center" vertical="center" textRotation="90" wrapText="1"/>
    </xf>
    <xf numFmtId="0" fontId="2" fillId="2" borderId="17" xfId="1" applyFont="1" applyFill="1" applyBorder="1" applyAlignment="1">
      <alignment horizontal="center" vertical="center" textRotation="90" wrapText="1"/>
    </xf>
    <xf numFmtId="0" fontId="2" fillId="2" borderId="18" xfId="1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3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305C61DB-C984-419E-835B-C01B6BB7EB0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bartolomemja_madrid_es/Documents/BARTOLO/01%202017%20a%20trabajar%20mes%20a%20mes%20cooodoiidos/2020%20TODO/12-2020%20datos%20min%20DICIEMBRE%20coordinador/1.-%20DATOS%20PLANTA%202020%20diciembre/Datos%20PTV%202019%20Basicos%20DICIEMBRE%20%202020.xls?1A8A603A" TargetMode="External"/><Relationship Id="rId1" Type="http://schemas.openxmlformats.org/officeDocument/2006/relationships/externalLinkPath" Target="file:///\\1A8A603A\Datos%20PTV%202019%20Basicos%20DICIEMBRE%20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personal/bartolomemja_madrid_es/Documents/BARTOLO/01%202017%20a%20trabajar%20mes%20a%20mes%20cooodoiidos/2021%20TODO/12-%202021%20datos%20min%20DICIEMBRE%20coordinador/1.-%20DATOS%20PLANTA%202021%20diciembre/Datos%20PTV%202021%20Basicos%20DICIEMBRE%202021.xls?061E7687" TargetMode="External"/><Relationship Id="rId1" Type="http://schemas.openxmlformats.org/officeDocument/2006/relationships/externalLinkPath" Target="file:///\\061E7687\Datos%20PTV%202021%20Basicos%20DICIEMBRE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personal/bartolomemja_madrid_es/Documents/BARTOLO/01%202017%20a%20trabajar%20mes%20a%20mes%20cooodoiidos/2022%20TODO/2022%2012%20datos%20min%20DICIEMBRE%20coordinador/1.-%20DATOS%20PLANTA%202022%20Diciembre/Datos%20PTV%202022%20Basicos%20DICIEMBRE%202022.xls?93DB5B5A" TargetMode="External"/><Relationship Id="rId1" Type="http://schemas.openxmlformats.org/officeDocument/2006/relationships/externalLinkPath" Target="file:///\\93DB5B5A\Datos%20PTV%202022%20Basicos%20DICIEMBR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20"/>
      <sheetName val="graficos"/>
    </sheetNames>
    <sheetDataSet>
      <sheetData sheetId="0">
        <row r="31">
          <cell r="G31">
            <v>8117.9300000000012</v>
          </cell>
        </row>
        <row r="32">
          <cell r="G32">
            <v>2962.9500000000007</v>
          </cell>
        </row>
        <row r="33">
          <cell r="G33">
            <v>8653.9900000000016</v>
          </cell>
        </row>
        <row r="34">
          <cell r="G34">
            <v>1627.1100000000001</v>
          </cell>
        </row>
        <row r="35">
          <cell r="G35">
            <v>103.90000000000002</v>
          </cell>
        </row>
        <row r="36">
          <cell r="G36">
            <v>112.87999999999998</v>
          </cell>
        </row>
        <row r="37">
          <cell r="G37">
            <v>620.4799999999999</v>
          </cell>
        </row>
        <row r="38">
          <cell r="G38">
            <v>5570</v>
          </cell>
        </row>
        <row r="40">
          <cell r="G40">
            <v>1928.4</v>
          </cell>
        </row>
        <row r="41">
          <cell r="G41">
            <v>27585.069999999996</v>
          </cell>
        </row>
        <row r="42">
          <cell r="G42">
            <v>5118.1400000000003</v>
          </cell>
        </row>
        <row r="43">
          <cell r="G43">
            <v>1473.58</v>
          </cell>
        </row>
        <row r="44">
          <cell r="G44">
            <v>3417.6200000000003</v>
          </cell>
        </row>
        <row r="45">
          <cell r="G45">
            <v>247.87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21"/>
    </sheetNames>
    <sheetDataSet>
      <sheetData sheetId="0">
        <row r="34">
          <cell r="G34">
            <v>9964.89</v>
          </cell>
        </row>
        <row r="35">
          <cell r="G35">
            <v>4305.1099999999997</v>
          </cell>
        </row>
        <row r="36">
          <cell r="G36">
            <v>8046.27</v>
          </cell>
        </row>
        <row r="37">
          <cell r="G37">
            <v>1502.3899999999996</v>
          </cell>
        </row>
        <row r="38">
          <cell r="G38">
            <v>66.47999999999999</v>
          </cell>
        </row>
        <row r="39">
          <cell r="G39">
            <v>76.53</v>
          </cell>
        </row>
        <row r="40">
          <cell r="G40">
            <v>607.54000000000008</v>
          </cell>
        </row>
        <row r="41">
          <cell r="G41">
            <v>5254</v>
          </cell>
        </row>
        <row r="43">
          <cell r="G43">
            <v>1451.3</v>
          </cell>
        </row>
        <row r="44">
          <cell r="G44">
            <v>27083.51</v>
          </cell>
        </row>
        <row r="45">
          <cell r="G45">
            <v>4084.61</v>
          </cell>
        </row>
        <row r="46">
          <cell r="G46">
            <v>1252.95</v>
          </cell>
        </row>
        <row r="47">
          <cell r="G47">
            <v>3446.06</v>
          </cell>
        </row>
        <row r="48">
          <cell r="G48">
            <v>229.55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22"/>
      <sheetName val="Hoja1"/>
    </sheetNames>
    <sheetDataSet>
      <sheetData sheetId="0">
        <row r="34">
          <cell r="G34">
            <v>9311.32</v>
          </cell>
        </row>
        <row r="35">
          <cell r="G35">
            <v>4345.6900000000005</v>
          </cell>
        </row>
        <row r="36">
          <cell r="G36">
            <v>7080.4</v>
          </cell>
        </row>
        <row r="37">
          <cell r="K37">
            <v>3014.79</v>
          </cell>
        </row>
        <row r="38">
          <cell r="K38">
            <v>3386.7300000000005</v>
          </cell>
        </row>
        <row r="39">
          <cell r="G39">
            <v>92.41</v>
          </cell>
        </row>
        <row r="40">
          <cell r="G40">
            <v>661.86</v>
          </cell>
        </row>
        <row r="41">
          <cell r="G41">
            <v>5802.4900000000007</v>
          </cell>
        </row>
        <row r="43">
          <cell r="G43">
            <v>1547.12</v>
          </cell>
        </row>
        <row r="44">
          <cell r="G44">
            <v>28057.39</v>
          </cell>
        </row>
        <row r="45">
          <cell r="G45">
            <v>4465.7899999999991</v>
          </cell>
        </row>
        <row r="48">
          <cell r="G48">
            <v>130.97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4.4" x14ac:dyDescent="0.3"/>
  <cols>
    <col min="2" max="2" width="28" bestFit="1" customWidth="1"/>
    <col min="3" max="17" width="8.5546875" customWidth="1"/>
  </cols>
  <sheetData>
    <row r="1" spans="1:18" ht="20.55" customHeight="1" x14ac:dyDescent="0.35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</row>
    <row r="3" spans="1:18" ht="14.55" customHeight="1" x14ac:dyDescent="0.3">
      <c r="A3" s="25" t="s">
        <v>2</v>
      </c>
      <c r="B3" s="25"/>
      <c r="C3" s="34" t="s">
        <v>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x14ac:dyDescent="0.3">
      <c r="A4" s="25"/>
      <c r="B4" s="25"/>
      <c r="C4" s="1">
        <v>2007</v>
      </c>
      <c r="D4" s="1">
        <v>2008</v>
      </c>
      <c r="E4" s="1">
        <v>2009</v>
      </c>
      <c r="F4" s="1">
        <v>2010</v>
      </c>
      <c r="G4" s="1">
        <v>2011</v>
      </c>
      <c r="H4" s="1">
        <v>2012</v>
      </c>
      <c r="I4" s="1">
        <v>2013</v>
      </c>
      <c r="J4" s="1">
        <v>2014</v>
      </c>
      <c r="K4" s="1">
        <v>2015</v>
      </c>
      <c r="L4" s="2">
        <v>2016</v>
      </c>
      <c r="M4" s="2">
        <v>2017</v>
      </c>
      <c r="N4" s="2">
        <v>2018</v>
      </c>
      <c r="O4" s="2">
        <v>2019</v>
      </c>
      <c r="P4" s="2">
        <v>2020</v>
      </c>
      <c r="Q4" s="2">
        <v>2021</v>
      </c>
      <c r="R4" s="2">
        <v>2022</v>
      </c>
    </row>
    <row r="5" spans="1:18" ht="4.5" customHeight="1" x14ac:dyDescent="0.3">
      <c r="A5" s="26"/>
      <c r="B5" s="27"/>
      <c r="C5" s="27"/>
      <c r="D5" s="27"/>
      <c r="E5" s="27"/>
      <c r="F5" s="27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</row>
    <row r="6" spans="1:18" ht="20.25" customHeight="1" x14ac:dyDescent="0.3">
      <c r="A6" s="28" t="s">
        <v>4</v>
      </c>
      <c r="B6" s="5" t="s">
        <v>5</v>
      </c>
      <c r="C6" s="6">
        <v>35549.660000000003</v>
      </c>
      <c r="D6" s="6">
        <v>38177.4</v>
      </c>
      <c r="E6" s="6">
        <v>37150.22</v>
      </c>
      <c r="F6" s="7">
        <v>36110.93</v>
      </c>
      <c r="G6" s="7">
        <v>32838.75</v>
      </c>
      <c r="H6" s="7">
        <v>29829.620000000003</v>
      </c>
      <c r="I6" s="7">
        <v>26181.41</v>
      </c>
      <c r="J6" s="7">
        <v>24301.09</v>
      </c>
      <c r="K6" s="7">
        <v>22841.279999999999</v>
      </c>
      <c r="L6" s="7">
        <v>22067.3</v>
      </c>
      <c r="M6" s="8">
        <v>20803</v>
      </c>
      <c r="N6" s="8">
        <v>19267.71</v>
      </c>
      <c r="O6" s="8">
        <v>16214.96</v>
      </c>
      <c r="P6" s="8">
        <f>+'[1]AÑO 2020'!$G$31+'[1]AÑO 2020'!$G$40</f>
        <v>10046.330000000002</v>
      </c>
      <c r="Q6" s="8">
        <f>+'[2]AÑO 2021'!$G$34+'[2]AÑO 2021'!$G$43</f>
        <v>11416.189999999999</v>
      </c>
      <c r="R6" s="8">
        <f>+'[3]AÑO 2022'!$G$34+'[3]AÑO 2022'!$G$43</f>
        <v>10858.439999999999</v>
      </c>
    </row>
    <row r="7" spans="1:18" x14ac:dyDescent="0.3">
      <c r="A7" s="29"/>
      <c r="B7" s="9" t="s">
        <v>0</v>
      </c>
      <c r="C7" s="10">
        <f>C6</f>
        <v>35549.660000000003</v>
      </c>
      <c r="D7" s="10">
        <f t="shared" ref="D7:N7" si="0">D6</f>
        <v>38177.4</v>
      </c>
      <c r="E7" s="10">
        <f t="shared" si="0"/>
        <v>37150.22</v>
      </c>
      <c r="F7" s="10">
        <f t="shared" si="0"/>
        <v>36110.93</v>
      </c>
      <c r="G7" s="10">
        <f t="shared" si="0"/>
        <v>32838.75</v>
      </c>
      <c r="H7" s="10">
        <f t="shared" si="0"/>
        <v>29829.620000000003</v>
      </c>
      <c r="I7" s="10">
        <f t="shared" si="0"/>
        <v>26181.41</v>
      </c>
      <c r="J7" s="10">
        <f t="shared" si="0"/>
        <v>24301.09</v>
      </c>
      <c r="K7" s="10">
        <f t="shared" si="0"/>
        <v>22841.279999999999</v>
      </c>
      <c r="L7" s="10">
        <f t="shared" si="0"/>
        <v>22067.3</v>
      </c>
      <c r="M7" s="10">
        <f t="shared" si="0"/>
        <v>20803</v>
      </c>
      <c r="N7" s="10">
        <f t="shared" si="0"/>
        <v>19267.71</v>
      </c>
      <c r="O7" s="10">
        <f>SUM(O6)</f>
        <v>16214.96</v>
      </c>
      <c r="P7" s="10">
        <f>+P6</f>
        <v>10046.330000000002</v>
      </c>
      <c r="Q7" s="10">
        <f>+Q6</f>
        <v>11416.189999999999</v>
      </c>
      <c r="R7" s="10">
        <f>+R6</f>
        <v>10858.439999999999</v>
      </c>
    </row>
    <row r="8" spans="1:18" x14ac:dyDescent="0.3">
      <c r="A8" s="30" t="s">
        <v>1</v>
      </c>
      <c r="B8" s="5" t="s">
        <v>5</v>
      </c>
      <c r="C8" s="11">
        <v>957.19</v>
      </c>
      <c r="D8" s="11">
        <v>674.15</v>
      </c>
      <c r="E8" s="11">
        <v>830.15000000000009</v>
      </c>
      <c r="F8" s="11">
        <v>972.25</v>
      </c>
      <c r="G8" s="11">
        <v>1154.32</v>
      </c>
      <c r="H8" s="11">
        <v>955.98</v>
      </c>
      <c r="I8" s="11">
        <v>824.29000000000008</v>
      </c>
      <c r="J8" s="11">
        <v>699.90000000000009</v>
      </c>
      <c r="K8" s="11">
        <v>643.66000000000008</v>
      </c>
      <c r="L8" s="11">
        <v>684.83999999999992</v>
      </c>
      <c r="M8" s="17">
        <v>831</v>
      </c>
      <c r="N8" s="17">
        <v>751.86</v>
      </c>
      <c r="O8" s="17">
        <v>582.9</v>
      </c>
      <c r="P8" s="17">
        <f>+'[1]AÑO 2020'!$G$36+'[1]AÑO 2020'!$G$45</f>
        <v>360.75</v>
      </c>
      <c r="Q8" s="17">
        <f>+'[2]AÑO 2021'!$G$39+'[2]AÑO 2021'!$G$48</f>
        <v>306.08000000000004</v>
      </c>
      <c r="R8" s="17">
        <f>+'[3]AÑO 2022'!$G$39+'[3]AÑO 2022'!$G$48</f>
        <v>223.38</v>
      </c>
    </row>
    <row r="9" spans="1:18" ht="17.25" customHeight="1" x14ac:dyDescent="0.3">
      <c r="A9" s="29"/>
      <c r="B9" s="9" t="s">
        <v>0</v>
      </c>
      <c r="C9" s="10">
        <f>C8</f>
        <v>957.19</v>
      </c>
      <c r="D9" s="10">
        <f t="shared" ref="D9:N9" si="1">D8</f>
        <v>674.15</v>
      </c>
      <c r="E9" s="10">
        <f t="shared" si="1"/>
        <v>830.15000000000009</v>
      </c>
      <c r="F9" s="10">
        <f t="shared" si="1"/>
        <v>972.25</v>
      </c>
      <c r="G9" s="10">
        <f t="shared" si="1"/>
        <v>1154.32</v>
      </c>
      <c r="H9" s="10">
        <f t="shared" si="1"/>
        <v>955.98</v>
      </c>
      <c r="I9" s="10">
        <f t="shared" si="1"/>
        <v>824.29000000000008</v>
      </c>
      <c r="J9" s="10">
        <f t="shared" si="1"/>
        <v>699.90000000000009</v>
      </c>
      <c r="K9" s="10">
        <f t="shared" si="1"/>
        <v>643.66000000000008</v>
      </c>
      <c r="L9" s="10">
        <f t="shared" si="1"/>
        <v>684.83999999999992</v>
      </c>
      <c r="M9" s="10">
        <f t="shared" si="1"/>
        <v>831</v>
      </c>
      <c r="N9" s="10">
        <f t="shared" si="1"/>
        <v>751.86</v>
      </c>
      <c r="O9" s="10">
        <f>SUM(O8)</f>
        <v>582.9</v>
      </c>
      <c r="P9" s="10">
        <f>+P8</f>
        <v>360.75</v>
      </c>
      <c r="Q9" s="10">
        <f>+Q8</f>
        <v>306.08000000000004</v>
      </c>
      <c r="R9" s="10">
        <f>+R8</f>
        <v>223.38</v>
      </c>
    </row>
    <row r="10" spans="1:18" ht="15" customHeight="1" x14ac:dyDescent="0.3">
      <c r="A10" s="31" t="s">
        <v>6</v>
      </c>
      <c r="B10" s="5" t="s">
        <v>7</v>
      </c>
      <c r="C10" s="11">
        <v>17798.64</v>
      </c>
      <c r="D10" s="11">
        <v>21309.79</v>
      </c>
      <c r="E10" s="11">
        <v>22583.59</v>
      </c>
      <c r="F10" s="11">
        <v>18416.39</v>
      </c>
      <c r="G10" s="11">
        <v>18963.55</v>
      </c>
      <c r="H10" s="11">
        <v>18896.990000000002</v>
      </c>
      <c r="I10" s="11">
        <v>19411.54</v>
      </c>
      <c r="J10" s="11">
        <v>17754.23</v>
      </c>
      <c r="K10" s="11">
        <v>16988.739999999998</v>
      </c>
      <c r="L10" s="11">
        <v>19133.919999999998</v>
      </c>
      <c r="M10" s="17">
        <v>20880</v>
      </c>
      <c r="N10" s="17">
        <v>29110.99</v>
      </c>
      <c r="O10" s="17">
        <v>29760.17</v>
      </c>
      <c r="P10" s="17">
        <f>+'[1]AÑO 2020'!$G$32+'[1]AÑO 2020'!$G$41</f>
        <v>30548.019999999997</v>
      </c>
      <c r="Q10" s="17">
        <f>+'[2]AÑO 2021'!$G$35+'[2]AÑO 2021'!$G$44</f>
        <v>31388.62</v>
      </c>
      <c r="R10" s="17">
        <f>+'[3]AÑO 2022'!$G$35+'[3]AÑO 2022'!$G$44</f>
        <v>32403.08</v>
      </c>
    </row>
    <row r="11" spans="1:18" x14ac:dyDescent="0.3">
      <c r="A11" s="32"/>
      <c r="B11" s="5" t="s">
        <v>8</v>
      </c>
      <c r="C11" s="13">
        <v>19295.47</v>
      </c>
      <c r="D11" s="13">
        <v>18558.489999999998</v>
      </c>
      <c r="E11" s="13">
        <v>18143.66</v>
      </c>
      <c r="F11" s="13">
        <v>16814.61</v>
      </c>
      <c r="G11" s="13">
        <v>17237.8</v>
      </c>
      <c r="H11" s="13">
        <v>16841.739999999998</v>
      </c>
      <c r="I11" s="13">
        <v>17327.060000000001</v>
      </c>
      <c r="J11" s="13">
        <v>19420.96</v>
      </c>
      <c r="K11" s="13">
        <v>17389.989999999998</v>
      </c>
      <c r="L11" s="13">
        <v>15709.34</v>
      </c>
      <c r="M11" s="18">
        <v>15539</v>
      </c>
      <c r="N11" s="18">
        <v>16061.35</v>
      </c>
      <c r="O11" s="18">
        <v>14197.09</v>
      </c>
      <c r="P11" s="18">
        <f>+'[1]AÑO 2020'!$G$33+'[1]AÑO 2020'!$G$42</f>
        <v>13772.130000000001</v>
      </c>
      <c r="Q11" s="18">
        <f>+'[2]AÑO 2021'!$G$36+'[2]AÑO 2021'!$G$45</f>
        <v>12130.880000000001</v>
      </c>
      <c r="R11" s="18">
        <f>+'[3]AÑO 2022'!$G$36+'[3]AÑO 2022'!$G$45</f>
        <v>11546.189999999999</v>
      </c>
    </row>
    <row r="12" spans="1:18" x14ac:dyDescent="0.3">
      <c r="A12" s="32"/>
      <c r="B12" s="5" t="s">
        <v>9</v>
      </c>
      <c r="C12" s="13">
        <v>122</v>
      </c>
      <c r="D12" s="13">
        <v>1079</v>
      </c>
      <c r="E12" s="13">
        <v>1072.6199999999999</v>
      </c>
      <c r="F12" s="13">
        <v>975.24</v>
      </c>
      <c r="G12" s="13">
        <v>930.6</v>
      </c>
      <c r="H12" s="13">
        <v>866.28</v>
      </c>
      <c r="I12" s="13">
        <v>808.00000000000023</v>
      </c>
      <c r="J12" s="13">
        <v>611.91999999999985</v>
      </c>
      <c r="K12" s="13">
        <v>547.16</v>
      </c>
      <c r="L12" s="13">
        <v>592.86</v>
      </c>
      <c r="M12" s="18">
        <v>659</v>
      </c>
      <c r="N12" s="18">
        <v>677.34</v>
      </c>
      <c r="O12" s="18">
        <v>644.38</v>
      </c>
      <c r="P12" s="18">
        <f>+'[1]AÑO 2020'!$G$37</f>
        <v>620.4799999999999</v>
      </c>
      <c r="Q12" s="18">
        <f>+'[2]AÑO 2021'!$G$40</f>
        <v>607.54000000000008</v>
      </c>
      <c r="R12" s="18">
        <f>+'[3]AÑO 2022'!$G$40</f>
        <v>661.86</v>
      </c>
    </row>
    <row r="13" spans="1:18" x14ac:dyDescent="0.3">
      <c r="A13" s="32"/>
      <c r="B13" s="5" t="s">
        <v>10</v>
      </c>
      <c r="C13" s="13">
        <v>6554</v>
      </c>
      <c r="D13" s="13">
        <v>6916</v>
      </c>
      <c r="E13" s="13">
        <v>7036</v>
      </c>
      <c r="F13" s="13">
        <v>6825</v>
      </c>
      <c r="G13" s="13">
        <v>5764</v>
      </c>
      <c r="H13" s="13">
        <v>4806</v>
      </c>
      <c r="I13" s="13">
        <v>4337</v>
      </c>
      <c r="J13" s="13">
        <v>4526</v>
      </c>
      <c r="K13" s="13">
        <v>4488</v>
      </c>
      <c r="L13" s="13">
        <v>4805</v>
      </c>
      <c r="M13" s="18">
        <v>5210</v>
      </c>
      <c r="N13" s="18">
        <v>5171</v>
      </c>
      <c r="O13" s="18">
        <v>5780</v>
      </c>
      <c r="P13" s="18">
        <f>+'[1]AÑO 2020'!$G$38</f>
        <v>5570</v>
      </c>
      <c r="Q13" s="18">
        <f>+'[2]AÑO 2021'!$G$41</f>
        <v>5254</v>
      </c>
      <c r="R13" s="18">
        <f>+'[3]AÑO 2022'!$G$41</f>
        <v>5802.4900000000007</v>
      </c>
    </row>
    <row r="14" spans="1:18" x14ac:dyDescent="0.3">
      <c r="A14" s="32"/>
      <c r="B14" s="5" t="s">
        <v>11</v>
      </c>
      <c r="C14" s="13">
        <v>1445</v>
      </c>
      <c r="D14" s="13">
        <v>1739</v>
      </c>
      <c r="E14" s="13">
        <v>1649</v>
      </c>
      <c r="F14" s="13">
        <v>1643.62</v>
      </c>
      <c r="G14" s="13">
        <v>399.6</v>
      </c>
      <c r="H14" s="13">
        <v>24.56</v>
      </c>
      <c r="I14" s="13">
        <v>1.54</v>
      </c>
      <c r="J14" s="13">
        <v>0</v>
      </c>
      <c r="K14" s="13">
        <v>0</v>
      </c>
      <c r="L14" s="13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</row>
    <row r="15" spans="1:18" x14ac:dyDescent="0.3">
      <c r="A15" s="32"/>
      <c r="B15" s="5" t="s">
        <v>12</v>
      </c>
      <c r="C15" s="13">
        <v>472.37</v>
      </c>
      <c r="D15" s="13">
        <v>799.74</v>
      </c>
      <c r="E15" s="13">
        <v>986.39</v>
      </c>
      <c r="F15" s="13">
        <v>905.46</v>
      </c>
      <c r="G15" s="13">
        <v>859.2299999999999</v>
      </c>
      <c r="H15" s="13">
        <v>892.75000000000011</v>
      </c>
      <c r="I15" s="13">
        <v>821.88999999999987</v>
      </c>
      <c r="J15" s="13">
        <v>891.58999999999992</v>
      </c>
      <c r="K15" s="13">
        <v>1175.19</v>
      </c>
      <c r="L15" s="13">
        <v>1305</v>
      </c>
      <c r="M15" s="18">
        <v>1518</v>
      </c>
      <c r="N15" s="18">
        <v>2232.0300000000002</v>
      </c>
      <c r="O15" s="18">
        <v>2568.3000000000002</v>
      </c>
      <c r="P15" s="18">
        <f>+'[1]AÑO 2020'!$G$34+'[1]AÑO 2020'!$G$43</f>
        <v>3100.69</v>
      </c>
      <c r="Q15" s="18">
        <f>+'[2]AÑO 2021'!$G$37+'[2]AÑO 2021'!$G$46</f>
        <v>2755.3399999999997</v>
      </c>
      <c r="R15" s="18">
        <f>+'[3]AÑO 2022'!$K$37</f>
        <v>3014.79</v>
      </c>
    </row>
    <row r="16" spans="1:18" x14ac:dyDescent="0.3">
      <c r="A16" s="32"/>
      <c r="B16" s="5" t="s">
        <v>13</v>
      </c>
      <c r="C16" s="12">
        <v>2427.81</v>
      </c>
      <c r="D16" s="12">
        <v>4252.38</v>
      </c>
      <c r="E16" s="12">
        <v>4308.92</v>
      </c>
      <c r="F16" s="12">
        <v>3424.41</v>
      </c>
      <c r="G16" s="12">
        <v>3269.03</v>
      </c>
      <c r="H16" s="12">
        <v>3066.8799999999997</v>
      </c>
      <c r="I16" s="12">
        <v>2867.65</v>
      </c>
      <c r="J16" s="12">
        <v>2690.7499999999995</v>
      </c>
      <c r="K16" s="12">
        <v>2625.61</v>
      </c>
      <c r="L16" s="12">
        <v>2761.7799999999997</v>
      </c>
      <c r="M16" s="19">
        <v>2727</v>
      </c>
      <c r="N16" s="19">
        <v>3997.87</v>
      </c>
      <c r="O16" s="18">
        <v>3868.38</v>
      </c>
      <c r="P16" s="18">
        <f>+'[1]AÑO 2020'!$G$35+'[1]AÑO 2020'!$G$44</f>
        <v>3521.5200000000004</v>
      </c>
      <c r="Q16" s="18">
        <f>+'[2]AÑO 2021'!$G$38+'[2]AÑO 2021'!$G$47</f>
        <v>3512.54</v>
      </c>
      <c r="R16" s="18">
        <f>+'[3]AÑO 2022'!$K$38</f>
        <v>3386.7300000000005</v>
      </c>
    </row>
    <row r="17" spans="1:19" x14ac:dyDescent="0.3">
      <c r="A17" s="33"/>
      <c r="B17" s="14" t="s">
        <v>0</v>
      </c>
      <c r="C17" s="15">
        <f t="shared" ref="C17:L17" si="2">SUM(C10:C16)</f>
        <v>48115.29</v>
      </c>
      <c r="D17" s="15">
        <f t="shared" si="2"/>
        <v>54654.399999999994</v>
      </c>
      <c r="E17" s="15">
        <f t="shared" si="2"/>
        <v>55780.18</v>
      </c>
      <c r="F17" s="15">
        <f t="shared" si="2"/>
        <v>49004.729999999996</v>
      </c>
      <c r="G17" s="15">
        <f t="shared" si="2"/>
        <v>47423.81</v>
      </c>
      <c r="H17" s="15">
        <f t="shared" si="2"/>
        <v>45395.19999999999</v>
      </c>
      <c r="I17" s="15">
        <f t="shared" si="2"/>
        <v>45574.680000000008</v>
      </c>
      <c r="J17" s="15">
        <f t="shared" si="2"/>
        <v>45895.45</v>
      </c>
      <c r="K17" s="15">
        <f t="shared" si="2"/>
        <v>43214.69</v>
      </c>
      <c r="L17" s="15">
        <f t="shared" si="2"/>
        <v>44307.899999999994</v>
      </c>
      <c r="M17" s="15">
        <f>SUM(M10:M16)</f>
        <v>46533</v>
      </c>
      <c r="N17" s="15">
        <f>SUM(N10:N16)</f>
        <v>57250.58</v>
      </c>
      <c r="O17" s="15">
        <f>SUM(O10:O16)</f>
        <v>56818.319999999992</v>
      </c>
      <c r="P17" s="15">
        <f>+P16+P15+P14+P13+P12+P11+P10</f>
        <v>57132.84</v>
      </c>
      <c r="Q17" s="15">
        <f>+Q16+Q15+Q14+Q13+Q12+Q11+Q10</f>
        <v>55648.92</v>
      </c>
      <c r="R17" s="15">
        <f>+R16+R15+R14+R13+R12+R11+R10</f>
        <v>56815.14</v>
      </c>
      <c r="S17" s="36"/>
    </row>
    <row r="18" spans="1:19" x14ac:dyDescent="0.3">
      <c r="A18" s="23" t="s">
        <v>14</v>
      </c>
      <c r="B18" s="24"/>
      <c r="C18" s="16">
        <f>C17+C9+C7</f>
        <v>84622.140000000014</v>
      </c>
      <c r="D18" s="16">
        <f t="shared" ref="D18:N18" si="3">D17+D9+D7</f>
        <v>93505.95</v>
      </c>
      <c r="E18" s="16">
        <f t="shared" si="3"/>
        <v>93760.55</v>
      </c>
      <c r="F18" s="16">
        <f t="shared" si="3"/>
        <v>86087.91</v>
      </c>
      <c r="G18" s="16">
        <f t="shared" si="3"/>
        <v>81416.88</v>
      </c>
      <c r="H18" s="16">
        <f t="shared" si="3"/>
        <v>76180.799999999988</v>
      </c>
      <c r="I18" s="16">
        <f t="shared" si="3"/>
        <v>72580.38</v>
      </c>
      <c r="J18" s="16">
        <f t="shared" si="3"/>
        <v>70896.44</v>
      </c>
      <c r="K18" s="16">
        <f t="shared" si="3"/>
        <v>66699.63</v>
      </c>
      <c r="L18" s="16">
        <f t="shared" si="3"/>
        <v>67060.039999999994</v>
      </c>
      <c r="M18" s="16">
        <f t="shared" si="3"/>
        <v>68167</v>
      </c>
      <c r="N18" s="16">
        <f t="shared" si="3"/>
        <v>77270.149999999994</v>
      </c>
      <c r="O18" s="16">
        <f>SUM(O7+O9+O17)</f>
        <v>73616.179999999993</v>
      </c>
      <c r="P18" s="16">
        <f>SUM(P7+P9+P17)</f>
        <v>67539.92</v>
      </c>
      <c r="Q18" s="16">
        <f>SUM(Q7+Q9+Q17)</f>
        <v>67371.19</v>
      </c>
      <c r="R18" s="16">
        <f>+R17+R9+R7</f>
        <v>67896.959999999992</v>
      </c>
    </row>
  </sheetData>
  <mergeCells count="8">
    <mergeCell ref="A1:O1"/>
    <mergeCell ref="A18:B18"/>
    <mergeCell ref="A3:B4"/>
    <mergeCell ref="A5:F5"/>
    <mergeCell ref="A6:A7"/>
    <mergeCell ref="A8:A9"/>
    <mergeCell ref="A10:A17"/>
    <mergeCell ref="C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mat reciclab recuper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2021-04-06T21:02:51Z</dcterms:created>
  <dcterms:modified xsi:type="dcterms:W3CDTF">2024-01-19T08:56:36Z</dcterms:modified>
</cp:coreProperties>
</file>